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840" windowWidth="20490" windowHeight="6915" tabRatio="674"/>
  </bookViews>
  <sheets>
    <sheet name="ШЕСТИГРАННИК" sheetId="13" r:id="rId1"/>
  </sheets>
  <definedNames>
    <definedName name="_xlnm._FilterDatabase" localSheetId="0" hidden="1">ШЕСТИГРАННИК!$B$5:$K$59</definedName>
  </definedNames>
  <calcPr calcId="125725" refMode="R1C1"/>
</workbook>
</file>

<file path=xl/calcChain.xml><?xml version="1.0" encoding="utf-8"?>
<calcChain xmlns="http://schemas.openxmlformats.org/spreadsheetml/2006/main">
  <c r="J7" i="13"/>
  <c r="J8"/>
  <c r="I8" s="1"/>
  <c r="J9"/>
  <c r="J10"/>
  <c r="J11"/>
  <c r="J12"/>
  <c r="I12" s="1"/>
  <c r="J13"/>
  <c r="I13" s="1"/>
  <c r="J14"/>
  <c r="J15"/>
  <c r="J16"/>
  <c r="I16" s="1"/>
  <c r="J17"/>
  <c r="I17" s="1"/>
  <c r="J18"/>
  <c r="J19"/>
  <c r="J20"/>
  <c r="I20" s="1"/>
  <c r="J21"/>
  <c r="I21" s="1"/>
  <c r="J22"/>
  <c r="J23"/>
  <c r="J24"/>
  <c r="I24" s="1"/>
  <c r="J25"/>
  <c r="J26"/>
  <c r="J27"/>
  <c r="J28"/>
  <c r="I28" s="1"/>
  <c r="J29"/>
  <c r="I29" s="1"/>
  <c r="J30"/>
  <c r="J31"/>
  <c r="J32"/>
  <c r="I32" s="1"/>
  <c r="J33"/>
  <c r="I33" s="1"/>
  <c r="J34"/>
  <c r="J35"/>
  <c r="J36"/>
  <c r="I36" s="1"/>
  <c r="J37"/>
  <c r="I37" s="1"/>
  <c r="J38"/>
  <c r="J39"/>
  <c r="J40"/>
  <c r="I40" s="1"/>
  <c r="J41"/>
  <c r="I41" s="1"/>
  <c r="J42"/>
  <c r="J43"/>
  <c r="J44"/>
  <c r="I44" s="1"/>
  <c r="J45"/>
  <c r="I45" s="1"/>
  <c r="J46"/>
  <c r="J47"/>
  <c r="J48"/>
  <c r="I48" s="1"/>
  <c r="J49"/>
  <c r="I49" s="1"/>
  <c r="J50"/>
  <c r="J51"/>
  <c r="J52"/>
  <c r="I52" s="1"/>
  <c r="J53"/>
  <c r="I53" s="1"/>
  <c r="J54"/>
  <c r="J55"/>
  <c r="J56"/>
  <c r="I56" s="1"/>
  <c r="J57"/>
  <c r="I57" s="1"/>
  <c r="J58"/>
  <c r="J59"/>
  <c r="J6"/>
  <c r="I6" s="1"/>
  <c r="G57"/>
  <c r="G54"/>
  <c r="G53"/>
  <c r="G52"/>
  <c r="G51"/>
  <c r="G50"/>
  <c r="G48"/>
  <c r="G45"/>
  <c r="G44"/>
  <c r="G43"/>
  <c r="G40"/>
  <c r="G34"/>
  <c r="G33"/>
  <c r="G32"/>
  <c r="G31"/>
  <c r="G27"/>
  <c r="G26"/>
  <c r="G25"/>
  <c r="G23"/>
  <c r="G20"/>
  <c r="G14"/>
  <c r="G13"/>
  <c r="G7"/>
  <c r="I58"/>
  <c r="I54"/>
  <c r="I50"/>
  <c r="I46"/>
  <c r="I42"/>
  <c r="I38"/>
  <c r="I34"/>
  <c r="I30"/>
  <c r="I26"/>
  <c r="I22"/>
  <c r="I18"/>
  <c r="I14"/>
  <c r="I10"/>
  <c r="I7"/>
  <c r="I9"/>
  <c r="I11"/>
  <c r="I15"/>
  <c r="I19"/>
  <c r="I23"/>
  <c r="I25"/>
  <c r="I27"/>
  <c r="I31"/>
  <c r="I35"/>
  <c r="I39"/>
  <c r="I43"/>
  <c r="I47"/>
  <c r="I51"/>
  <c r="I55"/>
  <c r="I59"/>
</calcChain>
</file>

<file path=xl/sharedStrings.xml><?xml version="1.0" encoding="utf-8"?>
<sst xmlns="http://schemas.openxmlformats.org/spreadsheetml/2006/main" count="133" uniqueCount="31">
  <si>
    <t>№</t>
  </si>
  <si>
    <t>Раскрой</t>
  </si>
  <si>
    <t>Остаток, (тн)</t>
  </si>
  <si>
    <t>Прим.</t>
  </si>
  <si>
    <t>ха</t>
  </si>
  <si>
    <t>12Х13</t>
  </si>
  <si>
    <t>15Г</t>
  </si>
  <si>
    <t>20Х13</t>
  </si>
  <si>
    <t>4000+</t>
  </si>
  <si>
    <t>3СП</t>
  </si>
  <si>
    <t>40Х</t>
  </si>
  <si>
    <t>А12</t>
  </si>
  <si>
    <t>шестигр.</t>
  </si>
  <si>
    <t>г/к</t>
  </si>
  <si>
    <t>3965+</t>
  </si>
  <si>
    <t>5470+</t>
  </si>
  <si>
    <t>Металл (Марка)</t>
  </si>
  <si>
    <t>Тип профиля</t>
  </si>
  <si>
    <t>Размер (диаметр)</t>
  </si>
  <si>
    <r>
      <t xml:space="preserve">Утверждено
Генеральный директор
ООО "СтальОптТорг"                                                                        </t>
    </r>
    <r>
      <rPr>
        <u/>
        <sz val="12"/>
        <rFont val="Calibri"/>
        <family val="2"/>
        <charset val="204"/>
      </rPr>
      <t xml:space="preserve">                                              (Кузнецов М.С.)</t>
    </r>
  </si>
  <si>
    <t>г/к/ха</t>
  </si>
  <si>
    <t>г/к светл</t>
  </si>
  <si>
    <t>Цена до 5 тн, руб/тн с НДС</t>
  </si>
  <si>
    <t>Цена свыше 5 тн, руб/тн с НДС</t>
  </si>
  <si>
    <t>Цена до 1 тн, руб/тн с НДС</t>
  </si>
  <si>
    <t xml:space="preserve">30Х </t>
  </si>
  <si>
    <t>14Х17Н2 (ЭИ268)</t>
  </si>
  <si>
    <t>г. Нижний Новгород.
Тел. +7 (831) 291-33-97
Эл. почта stalopttorg@inbox.ru</t>
  </si>
  <si>
    <t>Примечания:
1. Минимальная сумма заказа от 5000 рублей,
2. Отгрузка производится при условии 100% предоплаты со склада в г. Нижнем Новгороде 
    (Сормовский район города), после поступления денежных средств на расчетный счет
     Поставщика.
3. Отгрузка производится только в открытый автотранспорт с верхней погрузкой.
4. Для отгрузки необходимо наличие ПАСПОРТА и ОРИГИНАЛА ДОВЕРЕННОСТИ.
5. Скидка, указанная в настоящем прайсе, предоставляется на суммарный объем заказа.
6. Дата и время погрузки необходимо согласовывать заранее.
7. Дополнительную информацию можно получить по телефону +7 (831) 291-33-97 или по эл.
     почте stalopttorg@inbox.ru
8. За малотоннажность взимается приплата, которая отображена в настоящем прайсе,
9. Данный прайс-лист носит исключительно информационный характер и ни при каких 
     условиях не является публичной офертой, определяемой положениями ч. 2 ст. 437
     Гражданского кодекса Российской Федерации.</t>
  </si>
  <si>
    <t>г\к</t>
  </si>
  <si>
    <t>шестигр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</si>
</sst>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#,##0_ ;[Red]\-#,##0\ "/>
  </numFmts>
  <fonts count="23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i/>
      <sz val="12"/>
      <name val="Calibri"/>
      <family val="2"/>
      <charset val="204"/>
    </font>
    <font>
      <u/>
      <sz val="12"/>
      <name val="Calibri"/>
      <family val="2"/>
      <charset val="204"/>
    </font>
    <font>
      <sz val="11"/>
      <color indexed="8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2" fillId="0" borderId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36">
    <xf numFmtId="0" fontId="0" fillId="0" borderId="0" xfId="0"/>
    <xf numFmtId="0" fontId="18" fillId="24" borderId="10" xfId="0" applyFont="1" applyFill="1" applyBorder="1" applyAlignment="1">
      <alignment horizontal="center" vertical="center" wrapText="1"/>
    </xf>
    <xf numFmtId="3" fontId="20" fillId="24" borderId="10" xfId="0" applyNumberFormat="1" applyFont="1" applyFill="1" applyBorder="1" applyAlignment="1">
      <alignment horizontal="center" vertical="center" wrapText="1"/>
    </xf>
    <xf numFmtId="165" fontId="18" fillId="24" borderId="10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/>
    </xf>
    <xf numFmtId="166" fontId="18" fillId="24" borderId="10" xfId="0" applyNumberFormat="1" applyFont="1" applyFill="1" applyBorder="1" applyAlignment="1">
      <alignment horizontal="center" vertical="center" wrapText="1"/>
    </xf>
    <xf numFmtId="166" fontId="18" fillId="24" borderId="12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4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165" fontId="18" fillId="0" borderId="14" xfId="0" applyNumberFormat="1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166" fontId="18" fillId="0" borderId="19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3" fontId="20" fillId="0" borderId="13" xfId="0" applyNumberFormat="1" applyFont="1" applyFill="1" applyBorder="1" applyAlignment="1">
      <alignment horizontal="center" vertical="center"/>
    </xf>
    <xf numFmtId="165" fontId="18" fillId="0" borderId="13" xfId="0" applyNumberFormat="1" applyFont="1" applyFill="1" applyBorder="1" applyAlignment="1">
      <alignment horizontal="center" vertical="center"/>
    </xf>
    <xf numFmtId="164" fontId="18" fillId="0" borderId="13" xfId="0" applyNumberFormat="1" applyFont="1" applyFill="1" applyBorder="1" applyAlignment="1">
      <alignment horizontal="center" vertical="center"/>
    </xf>
    <xf numFmtId="166" fontId="18" fillId="0" borderId="20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165" fontId="18" fillId="0" borderId="15" xfId="0" applyNumberFormat="1" applyFont="1" applyFill="1" applyBorder="1" applyAlignment="1">
      <alignment horizontal="center" vertical="center"/>
    </xf>
    <xf numFmtId="164" fontId="18" fillId="0" borderId="15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4" fontId="18" fillId="24" borderId="22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left" vertical="center" wrapText="1"/>
    </xf>
    <xf numFmtId="0" fontId="18" fillId="25" borderId="0" xfId="0" applyFont="1" applyFill="1" applyAlignment="1">
      <alignment horizontal="left" vertical="center" wrapText="1"/>
    </xf>
    <xf numFmtId="0" fontId="18" fillId="24" borderId="23" xfId="0" applyFont="1" applyFill="1" applyBorder="1" applyAlignment="1">
      <alignment horizontal="left" vertical="center" wrapText="1"/>
    </xf>
    <xf numFmtId="0" fontId="18" fillId="24" borderId="24" xfId="0" applyFont="1" applyFill="1" applyBorder="1" applyAlignment="1">
      <alignment horizontal="left" vertical="center" wrapText="1"/>
    </xf>
    <xf numFmtId="0" fontId="18" fillId="24" borderId="25" xfId="0" applyFont="1" applyFill="1" applyBorder="1" applyAlignment="1">
      <alignment horizontal="left" vertical="center" wrapText="1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247650</xdr:colOff>
      <xdr:row>1</xdr:row>
      <xdr:rowOff>1304925</xdr:rowOff>
    </xdr:to>
    <xdr:pic>
      <xdr:nvPicPr>
        <xdr:cNvPr id="1980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52475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1</xdr:row>
      <xdr:rowOff>523875</xdr:rowOff>
    </xdr:from>
    <xdr:to>
      <xdr:col>10</xdr:col>
      <xdr:colOff>219075</xdr:colOff>
      <xdr:row>1</xdr:row>
      <xdr:rowOff>876300</xdr:rowOff>
    </xdr:to>
    <xdr:sp macro="" textlink="">
      <xdr:nvSpPr>
        <xdr:cNvPr id="5" name="TextBox 4"/>
        <xdr:cNvSpPr txBox="1"/>
      </xdr:nvSpPr>
      <xdr:spPr>
        <a:xfrm>
          <a:off x="4076700" y="714375"/>
          <a:ext cx="356235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1">
              <a:solidFill>
                <a:schemeClr val="tx1"/>
              </a:solidFill>
            </a:rPr>
            <a:t>Нажмите, для возврата в главное меню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92"/>
  <sheetViews>
    <sheetView tabSelected="1" workbookViewId="0">
      <selection activeCell="A4" sqref="A4"/>
    </sheetView>
  </sheetViews>
  <sheetFormatPr defaultRowHeight="15"/>
  <cols>
    <col min="1" max="1" width="2.140625" customWidth="1"/>
    <col min="2" max="2" width="5.85546875" bestFit="1" customWidth="1"/>
    <col min="3" max="3" width="21.28515625" bestFit="1" customWidth="1"/>
    <col min="4" max="4" width="14" bestFit="1" customWidth="1"/>
    <col min="5" max="5" width="10.85546875" bestFit="1" customWidth="1"/>
    <col min="6" max="6" width="9.5703125" bestFit="1" customWidth="1"/>
    <col min="8" max="8" width="12.42578125" customWidth="1"/>
    <col min="9" max="9" width="13.7109375" style="8" customWidth="1"/>
    <col min="10" max="10" width="12.28515625" style="8" customWidth="1"/>
    <col min="11" max="11" width="16.28515625" style="5" customWidth="1"/>
  </cols>
  <sheetData>
    <row r="2" spans="2:11" ht="104.25" customHeight="1" thickBot="1"/>
    <row r="3" spans="2:11" ht="51.75" customHeight="1" thickBot="1">
      <c r="B3" s="33" t="s">
        <v>27</v>
      </c>
      <c r="C3" s="34"/>
      <c r="D3" s="34"/>
      <c r="E3" s="34"/>
      <c r="F3" s="34"/>
      <c r="G3" s="34"/>
      <c r="H3" s="34"/>
      <c r="I3" s="34"/>
      <c r="J3" s="34"/>
      <c r="K3" s="35"/>
    </row>
    <row r="4" spans="2:11" ht="12.75" customHeight="1" thickBot="1"/>
    <row r="5" spans="2:11" ht="51.75" customHeight="1" thickBot="1">
      <c r="B5" s="4" t="s">
        <v>0</v>
      </c>
      <c r="C5" s="1" t="s">
        <v>16</v>
      </c>
      <c r="D5" s="1" t="s">
        <v>17</v>
      </c>
      <c r="E5" s="1" t="s">
        <v>18</v>
      </c>
      <c r="F5" s="2" t="s">
        <v>1</v>
      </c>
      <c r="G5" s="3" t="s">
        <v>2</v>
      </c>
      <c r="H5" s="30" t="s">
        <v>3</v>
      </c>
      <c r="I5" s="6" t="s">
        <v>24</v>
      </c>
      <c r="J5" s="6" t="s">
        <v>22</v>
      </c>
      <c r="K5" s="7" t="s">
        <v>23</v>
      </c>
    </row>
    <row r="6" spans="2:11" ht="15.75">
      <c r="B6" s="26">
        <v>1</v>
      </c>
      <c r="C6" s="12" t="s">
        <v>9</v>
      </c>
      <c r="D6" s="12" t="s">
        <v>12</v>
      </c>
      <c r="E6" s="12">
        <v>32</v>
      </c>
      <c r="F6" s="13">
        <v>5850</v>
      </c>
      <c r="G6" s="14">
        <v>8.2000000000000003E-2</v>
      </c>
      <c r="H6" s="15" t="s">
        <v>13</v>
      </c>
      <c r="I6" s="10">
        <f>J6+2000</f>
        <v>99400</v>
      </c>
      <c r="J6" s="10">
        <f>ROUNDUP(K6*1.07,-2)</f>
        <v>97400</v>
      </c>
      <c r="K6" s="16">
        <v>91000</v>
      </c>
    </row>
    <row r="7" spans="2:11" ht="15.75">
      <c r="B7" s="27">
        <v>2</v>
      </c>
      <c r="C7" s="17">
        <v>10</v>
      </c>
      <c r="D7" s="17" t="s">
        <v>12</v>
      </c>
      <c r="E7" s="17">
        <v>43</v>
      </c>
      <c r="F7" s="18">
        <v>3020</v>
      </c>
      <c r="G7" s="19">
        <f>0.097-0.022</f>
        <v>7.5000000000000011E-2</v>
      </c>
      <c r="H7" s="20"/>
      <c r="I7" s="9">
        <f t="shared" ref="I7:I59" si="0">J7+2000</f>
        <v>99400</v>
      </c>
      <c r="J7" s="9">
        <f t="shared" ref="J7:J59" si="1">ROUNDUP(K7*1.07,-2)</f>
        <v>97400</v>
      </c>
      <c r="K7" s="21">
        <v>91000</v>
      </c>
    </row>
    <row r="8" spans="2:11" ht="15.75">
      <c r="B8" s="27">
        <v>3</v>
      </c>
      <c r="C8" s="17">
        <v>20</v>
      </c>
      <c r="D8" s="17" t="s">
        <v>12</v>
      </c>
      <c r="E8" s="17">
        <v>8</v>
      </c>
      <c r="F8" s="18" t="s">
        <v>14</v>
      </c>
      <c r="G8" s="19">
        <v>0.105</v>
      </c>
      <c r="H8" s="20" t="s">
        <v>13</v>
      </c>
      <c r="I8" s="9">
        <f t="shared" si="0"/>
        <v>99400</v>
      </c>
      <c r="J8" s="9">
        <f t="shared" si="1"/>
        <v>97400</v>
      </c>
      <c r="K8" s="21">
        <v>91000</v>
      </c>
    </row>
    <row r="9" spans="2:11" ht="15.75">
      <c r="B9" s="27">
        <v>4</v>
      </c>
      <c r="C9" s="17">
        <v>20</v>
      </c>
      <c r="D9" s="17" t="s">
        <v>12</v>
      </c>
      <c r="E9" s="17">
        <v>10</v>
      </c>
      <c r="F9" s="18">
        <v>1955</v>
      </c>
      <c r="G9" s="19">
        <v>8.9999999999999993E-3</v>
      </c>
      <c r="H9" s="20" t="s">
        <v>13</v>
      </c>
      <c r="I9" s="9">
        <f t="shared" si="0"/>
        <v>99400</v>
      </c>
      <c r="J9" s="9">
        <f t="shared" si="1"/>
        <v>97400</v>
      </c>
      <c r="K9" s="21">
        <v>91000</v>
      </c>
    </row>
    <row r="10" spans="2:11" ht="15.75">
      <c r="B10" s="27">
        <v>5</v>
      </c>
      <c r="C10" s="17">
        <v>20</v>
      </c>
      <c r="D10" s="17" t="s">
        <v>12</v>
      </c>
      <c r="E10" s="17">
        <v>10</v>
      </c>
      <c r="F10" s="18">
        <v>2050</v>
      </c>
      <c r="G10" s="19">
        <v>0.01</v>
      </c>
      <c r="H10" s="20" t="s">
        <v>13</v>
      </c>
      <c r="I10" s="9">
        <f t="shared" si="0"/>
        <v>99400</v>
      </c>
      <c r="J10" s="9">
        <f t="shared" si="1"/>
        <v>97400</v>
      </c>
      <c r="K10" s="21">
        <v>91000</v>
      </c>
    </row>
    <row r="11" spans="2:11" ht="15.75">
      <c r="B11" s="27">
        <v>6</v>
      </c>
      <c r="C11" s="17">
        <v>20</v>
      </c>
      <c r="D11" s="17" t="s">
        <v>12</v>
      </c>
      <c r="E11" s="17">
        <v>12</v>
      </c>
      <c r="F11" s="18">
        <v>2225</v>
      </c>
      <c r="G11" s="19">
        <v>1.7999999999999999E-2</v>
      </c>
      <c r="H11" s="20" t="s">
        <v>13</v>
      </c>
      <c r="I11" s="9">
        <f t="shared" si="0"/>
        <v>99400</v>
      </c>
      <c r="J11" s="9">
        <f t="shared" si="1"/>
        <v>97400</v>
      </c>
      <c r="K11" s="21">
        <v>91000</v>
      </c>
    </row>
    <row r="12" spans="2:11" ht="15.75">
      <c r="B12" s="27">
        <v>7</v>
      </c>
      <c r="C12" s="17">
        <v>20</v>
      </c>
      <c r="D12" s="17" t="s">
        <v>12</v>
      </c>
      <c r="E12" s="17">
        <v>12</v>
      </c>
      <c r="F12" s="18">
        <v>4260</v>
      </c>
      <c r="G12" s="19">
        <v>4.0000000000000001E-3</v>
      </c>
      <c r="H12" s="20" t="s">
        <v>13</v>
      </c>
      <c r="I12" s="9">
        <f t="shared" si="0"/>
        <v>99400</v>
      </c>
      <c r="J12" s="9">
        <f t="shared" si="1"/>
        <v>97400</v>
      </c>
      <c r="K12" s="21">
        <v>91000</v>
      </c>
    </row>
    <row r="13" spans="2:11" ht="15.75">
      <c r="B13" s="27">
        <v>8</v>
      </c>
      <c r="C13" s="17">
        <v>20</v>
      </c>
      <c r="D13" s="17" t="s">
        <v>12</v>
      </c>
      <c r="E13" s="17">
        <v>13</v>
      </c>
      <c r="F13" s="18">
        <v>5000</v>
      </c>
      <c r="G13" s="19">
        <f>0.06-0.006</f>
        <v>5.3999999999999999E-2</v>
      </c>
      <c r="H13" s="20" t="s">
        <v>13</v>
      </c>
      <c r="I13" s="9">
        <f t="shared" si="0"/>
        <v>99400</v>
      </c>
      <c r="J13" s="9">
        <f t="shared" si="1"/>
        <v>97400</v>
      </c>
      <c r="K13" s="21">
        <v>91000</v>
      </c>
    </row>
    <row r="14" spans="2:11" ht="15.75">
      <c r="B14" s="27">
        <v>9</v>
      </c>
      <c r="C14" s="17">
        <v>20</v>
      </c>
      <c r="D14" s="17" t="s">
        <v>12</v>
      </c>
      <c r="E14" s="17">
        <v>15</v>
      </c>
      <c r="F14" s="18">
        <v>1300</v>
      </c>
      <c r="G14" s="19">
        <f>0.028-0.01</f>
        <v>1.8000000000000002E-2</v>
      </c>
      <c r="H14" s="20" t="s">
        <v>13</v>
      </c>
      <c r="I14" s="9">
        <f t="shared" si="0"/>
        <v>99400</v>
      </c>
      <c r="J14" s="9">
        <f t="shared" si="1"/>
        <v>97400</v>
      </c>
      <c r="K14" s="21">
        <v>91000</v>
      </c>
    </row>
    <row r="15" spans="2:11" ht="15.75">
      <c r="B15" s="27">
        <v>10</v>
      </c>
      <c r="C15" s="17">
        <v>20</v>
      </c>
      <c r="D15" s="17" t="s">
        <v>12</v>
      </c>
      <c r="E15" s="17">
        <v>15</v>
      </c>
      <c r="F15" s="18">
        <v>1325</v>
      </c>
      <c r="G15" s="19">
        <v>1.4E-2</v>
      </c>
      <c r="H15" s="20" t="s">
        <v>13</v>
      </c>
      <c r="I15" s="9">
        <f t="shared" si="0"/>
        <v>99400</v>
      </c>
      <c r="J15" s="9">
        <f t="shared" si="1"/>
        <v>97400</v>
      </c>
      <c r="K15" s="21">
        <v>91000</v>
      </c>
    </row>
    <row r="16" spans="2:11" ht="15.75">
      <c r="B16" s="27">
        <v>11</v>
      </c>
      <c r="C16" s="17">
        <v>20</v>
      </c>
      <c r="D16" s="17" t="s">
        <v>12</v>
      </c>
      <c r="E16" s="17">
        <v>15</v>
      </c>
      <c r="F16" s="18">
        <v>1430</v>
      </c>
      <c r="G16" s="19">
        <v>1.9E-2</v>
      </c>
      <c r="H16" s="20" t="s">
        <v>13</v>
      </c>
      <c r="I16" s="9">
        <f t="shared" si="0"/>
        <v>99400</v>
      </c>
      <c r="J16" s="9">
        <f t="shared" si="1"/>
        <v>97400</v>
      </c>
      <c r="K16" s="21">
        <v>91000</v>
      </c>
    </row>
    <row r="17" spans="2:11" ht="15.75">
      <c r="B17" s="27">
        <v>12</v>
      </c>
      <c r="C17" s="17">
        <v>20</v>
      </c>
      <c r="D17" s="17" t="s">
        <v>12</v>
      </c>
      <c r="E17" s="17">
        <v>15</v>
      </c>
      <c r="F17" s="18">
        <v>1500</v>
      </c>
      <c r="G17" s="19">
        <v>1.7000000000000001E-2</v>
      </c>
      <c r="H17" s="20" t="s">
        <v>13</v>
      </c>
      <c r="I17" s="9">
        <f t="shared" si="0"/>
        <v>99400</v>
      </c>
      <c r="J17" s="9">
        <f t="shared" si="1"/>
        <v>97400</v>
      </c>
      <c r="K17" s="21">
        <v>91000</v>
      </c>
    </row>
    <row r="18" spans="2:11" ht="15.75">
      <c r="B18" s="27">
        <v>13</v>
      </c>
      <c r="C18" s="17">
        <v>20</v>
      </c>
      <c r="D18" s="17" t="s">
        <v>12</v>
      </c>
      <c r="E18" s="17">
        <v>15</v>
      </c>
      <c r="F18" s="18">
        <v>1500</v>
      </c>
      <c r="G18" s="19">
        <v>2.4E-2</v>
      </c>
      <c r="H18" s="20" t="s">
        <v>13</v>
      </c>
      <c r="I18" s="9">
        <f t="shared" si="0"/>
        <v>99400</v>
      </c>
      <c r="J18" s="9">
        <f t="shared" si="1"/>
        <v>97400</v>
      </c>
      <c r="K18" s="21">
        <v>91000</v>
      </c>
    </row>
    <row r="19" spans="2:11" ht="15.75">
      <c r="B19" s="27">
        <v>14</v>
      </c>
      <c r="C19" s="17">
        <v>20</v>
      </c>
      <c r="D19" s="17" t="s">
        <v>12</v>
      </c>
      <c r="E19" s="17">
        <v>15</v>
      </c>
      <c r="F19" s="18">
        <v>1520</v>
      </c>
      <c r="G19" s="19">
        <v>2.1000000000000001E-2</v>
      </c>
      <c r="H19" s="20" t="s">
        <v>13</v>
      </c>
      <c r="I19" s="9">
        <f t="shared" si="0"/>
        <v>99400</v>
      </c>
      <c r="J19" s="9">
        <f t="shared" si="1"/>
        <v>97400</v>
      </c>
      <c r="K19" s="21">
        <v>91000</v>
      </c>
    </row>
    <row r="20" spans="2:11" ht="15.75">
      <c r="B20" s="27">
        <v>15</v>
      </c>
      <c r="C20" s="17">
        <v>20</v>
      </c>
      <c r="D20" s="17" t="s">
        <v>12</v>
      </c>
      <c r="E20" s="17">
        <v>24</v>
      </c>
      <c r="F20" s="18">
        <v>1515</v>
      </c>
      <c r="G20" s="19">
        <f>0.045-0.008-0.006-0.017-0.006</f>
        <v>7.9999999999999984E-3</v>
      </c>
      <c r="H20" s="20" t="s">
        <v>13</v>
      </c>
      <c r="I20" s="9">
        <f t="shared" si="0"/>
        <v>99400</v>
      </c>
      <c r="J20" s="9">
        <f t="shared" si="1"/>
        <v>97400</v>
      </c>
      <c r="K20" s="21">
        <v>91000</v>
      </c>
    </row>
    <row r="21" spans="2:11" ht="15.75">
      <c r="B21" s="27">
        <v>16</v>
      </c>
      <c r="C21" s="17">
        <v>20</v>
      </c>
      <c r="D21" s="17" t="s">
        <v>12</v>
      </c>
      <c r="E21" s="17">
        <v>25</v>
      </c>
      <c r="F21" s="18">
        <v>1750</v>
      </c>
      <c r="G21" s="19">
        <v>7.0000000000000001E-3</v>
      </c>
      <c r="H21" s="20" t="s">
        <v>13</v>
      </c>
      <c r="I21" s="9">
        <f t="shared" si="0"/>
        <v>99400</v>
      </c>
      <c r="J21" s="9">
        <f t="shared" si="1"/>
        <v>97400</v>
      </c>
      <c r="K21" s="21">
        <v>91000</v>
      </c>
    </row>
    <row r="22" spans="2:11" ht="15.75">
      <c r="B22" s="27">
        <v>17</v>
      </c>
      <c r="C22" s="17">
        <v>20</v>
      </c>
      <c r="D22" s="17" t="s">
        <v>12</v>
      </c>
      <c r="E22" s="17">
        <v>32</v>
      </c>
      <c r="F22" s="18">
        <v>1130</v>
      </c>
      <c r="G22" s="19">
        <v>4.4999999999999998E-2</v>
      </c>
      <c r="H22" s="20" t="s">
        <v>13</v>
      </c>
      <c r="I22" s="9">
        <f t="shared" si="0"/>
        <v>99400</v>
      </c>
      <c r="J22" s="9">
        <f t="shared" si="1"/>
        <v>97400</v>
      </c>
      <c r="K22" s="21">
        <v>91000</v>
      </c>
    </row>
    <row r="23" spans="2:11" ht="15.75">
      <c r="B23" s="27">
        <v>18</v>
      </c>
      <c r="C23" s="17">
        <v>20</v>
      </c>
      <c r="D23" s="17" t="s">
        <v>12</v>
      </c>
      <c r="E23" s="17">
        <v>32</v>
      </c>
      <c r="F23" s="18">
        <v>3665</v>
      </c>
      <c r="G23" s="19">
        <f>0.125-0.033-0.032</f>
        <v>0.06</v>
      </c>
      <c r="H23" s="20" t="s">
        <v>13</v>
      </c>
      <c r="I23" s="9">
        <f t="shared" si="0"/>
        <v>99400</v>
      </c>
      <c r="J23" s="9">
        <f t="shared" si="1"/>
        <v>97400</v>
      </c>
      <c r="K23" s="21">
        <v>91000</v>
      </c>
    </row>
    <row r="24" spans="2:11" ht="15.75">
      <c r="B24" s="27">
        <v>19</v>
      </c>
      <c r="C24" s="17">
        <v>20</v>
      </c>
      <c r="D24" s="17" t="s">
        <v>12</v>
      </c>
      <c r="E24" s="17">
        <v>36</v>
      </c>
      <c r="F24" s="18">
        <v>5860</v>
      </c>
      <c r="G24" s="19">
        <v>5.0999999999999997E-2</v>
      </c>
      <c r="H24" s="20" t="s">
        <v>13</v>
      </c>
      <c r="I24" s="9">
        <f t="shared" si="0"/>
        <v>76500</v>
      </c>
      <c r="J24" s="9">
        <f t="shared" si="1"/>
        <v>74500</v>
      </c>
      <c r="K24" s="21">
        <v>69600</v>
      </c>
    </row>
    <row r="25" spans="2:11" ht="15.75">
      <c r="B25" s="27">
        <v>20</v>
      </c>
      <c r="C25" s="17">
        <v>20</v>
      </c>
      <c r="D25" s="17" t="s">
        <v>12</v>
      </c>
      <c r="E25" s="17">
        <v>38</v>
      </c>
      <c r="F25" s="18">
        <v>2520</v>
      </c>
      <c r="G25" s="19">
        <f>0.045-0.019</f>
        <v>2.5999999999999999E-2</v>
      </c>
      <c r="H25" s="20" t="s">
        <v>13</v>
      </c>
      <c r="I25" s="9">
        <f t="shared" si="0"/>
        <v>76500</v>
      </c>
      <c r="J25" s="9">
        <f t="shared" si="1"/>
        <v>74500</v>
      </c>
      <c r="K25" s="21">
        <v>69600</v>
      </c>
    </row>
    <row r="26" spans="2:11" ht="15.75">
      <c r="B26" s="27">
        <v>21</v>
      </c>
      <c r="C26" s="17">
        <v>20</v>
      </c>
      <c r="D26" s="17" t="s">
        <v>12</v>
      </c>
      <c r="E26" s="17">
        <v>41</v>
      </c>
      <c r="F26" s="18">
        <v>4810</v>
      </c>
      <c r="G26" s="19">
        <f>0.313-0.059</f>
        <v>0.254</v>
      </c>
      <c r="H26" s="20" t="s">
        <v>13</v>
      </c>
      <c r="I26" s="9">
        <f t="shared" si="0"/>
        <v>99400</v>
      </c>
      <c r="J26" s="9">
        <f t="shared" si="1"/>
        <v>97400</v>
      </c>
      <c r="K26" s="21">
        <v>91000</v>
      </c>
    </row>
    <row r="27" spans="2:11" ht="15.75">
      <c r="B27" s="27">
        <v>22</v>
      </c>
      <c r="C27" s="17">
        <v>20</v>
      </c>
      <c r="D27" s="17" t="s">
        <v>12</v>
      </c>
      <c r="E27" s="17">
        <v>41</v>
      </c>
      <c r="F27" s="18">
        <v>5180</v>
      </c>
      <c r="G27" s="19">
        <f>0.118-0.059</f>
        <v>5.8999999999999997E-2</v>
      </c>
      <c r="H27" s="20" t="s">
        <v>13</v>
      </c>
      <c r="I27" s="9">
        <f t="shared" si="0"/>
        <v>99400</v>
      </c>
      <c r="J27" s="9">
        <f t="shared" si="1"/>
        <v>97400</v>
      </c>
      <c r="K27" s="21">
        <v>91000</v>
      </c>
    </row>
    <row r="28" spans="2:11" ht="15.75">
      <c r="B28" s="27">
        <v>23</v>
      </c>
      <c r="C28" s="17">
        <v>30</v>
      </c>
      <c r="D28" s="17" t="s">
        <v>12</v>
      </c>
      <c r="E28" s="17">
        <v>12</v>
      </c>
      <c r="F28" s="18">
        <v>2500</v>
      </c>
      <c r="G28" s="19">
        <v>1.4E-2</v>
      </c>
      <c r="H28" s="20" t="s">
        <v>13</v>
      </c>
      <c r="I28" s="9">
        <f t="shared" si="0"/>
        <v>99400</v>
      </c>
      <c r="J28" s="9">
        <f t="shared" si="1"/>
        <v>97400</v>
      </c>
      <c r="K28" s="21">
        <v>91000</v>
      </c>
    </row>
    <row r="29" spans="2:11" ht="15.75">
      <c r="B29" s="27">
        <v>24</v>
      </c>
      <c r="C29" s="17">
        <v>35</v>
      </c>
      <c r="D29" s="17" t="s">
        <v>12</v>
      </c>
      <c r="E29" s="17">
        <v>17</v>
      </c>
      <c r="F29" s="18">
        <v>6015</v>
      </c>
      <c r="G29" s="19">
        <v>2.3119999999999998</v>
      </c>
      <c r="H29" s="20" t="s">
        <v>29</v>
      </c>
      <c r="I29" s="9">
        <f t="shared" si="0"/>
        <v>99400</v>
      </c>
      <c r="J29" s="9">
        <f t="shared" si="1"/>
        <v>97400</v>
      </c>
      <c r="K29" s="21">
        <v>91000</v>
      </c>
    </row>
    <row r="30" spans="2:11" ht="15.75">
      <c r="B30" s="27">
        <v>25</v>
      </c>
      <c r="C30" s="17">
        <v>35</v>
      </c>
      <c r="D30" s="17" t="s">
        <v>12</v>
      </c>
      <c r="E30" s="17">
        <v>17</v>
      </c>
      <c r="F30" s="18">
        <v>4200</v>
      </c>
      <c r="G30" s="19">
        <v>0.98799999999999999</v>
      </c>
      <c r="H30" s="20" t="s">
        <v>29</v>
      </c>
      <c r="I30" s="9">
        <f t="shared" si="0"/>
        <v>99400</v>
      </c>
      <c r="J30" s="9">
        <f t="shared" si="1"/>
        <v>97400</v>
      </c>
      <c r="K30" s="21">
        <v>91000</v>
      </c>
    </row>
    <row r="31" spans="2:11" ht="15.75">
      <c r="B31" s="27">
        <v>26</v>
      </c>
      <c r="C31" s="17">
        <v>35</v>
      </c>
      <c r="D31" s="17" t="s">
        <v>12</v>
      </c>
      <c r="E31" s="17">
        <v>34</v>
      </c>
      <c r="F31" s="18" t="s">
        <v>15</v>
      </c>
      <c r="G31" s="19">
        <f>1.02-0.133-0.044-0.044</f>
        <v>0.79899999999999993</v>
      </c>
      <c r="H31" s="20" t="s">
        <v>13</v>
      </c>
      <c r="I31" s="9">
        <f t="shared" si="0"/>
        <v>99400</v>
      </c>
      <c r="J31" s="9">
        <f t="shared" si="1"/>
        <v>97400</v>
      </c>
      <c r="K31" s="21">
        <v>91000</v>
      </c>
    </row>
    <row r="32" spans="2:11" ht="15.75">
      <c r="B32" s="27">
        <v>27</v>
      </c>
      <c r="C32" s="17">
        <v>35</v>
      </c>
      <c r="D32" s="17" t="s">
        <v>12</v>
      </c>
      <c r="E32" s="17">
        <v>36</v>
      </c>
      <c r="F32" s="18" t="s">
        <v>15</v>
      </c>
      <c r="G32" s="19">
        <f>0.65-0.048-0.15-0.076-0.096-0.096-0.048-0.096</f>
        <v>3.9999999999999897E-2</v>
      </c>
      <c r="H32" s="20" t="s">
        <v>13</v>
      </c>
      <c r="I32" s="9">
        <f t="shared" si="0"/>
        <v>99400</v>
      </c>
      <c r="J32" s="9">
        <f t="shared" si="1"/>
        <v>97400</v>
      </c>
      <c r="K32" s="21">
        <v>91000</v>
      </c>
    </row>
    <row r="33" spans="2:11" ht="15.75">
      <c r="B33" s="27">
        <v>28</v>
      </c>
      <c r="C33" s="17">
        <v>35</v>
      </c>
      <c r="D33" s="17" t="s">
        <v>12</v>
      </c>
      <c r="E33" s="17">
        <v>38</v>
      </c>
      <c r="F33" s="18">
        <v>3390</v>
      </c>
      <c r="G33" s="19">
        <f>0.061-0.035</f>
        <v>2.5999999999999995E-2</v>
      </c>
      <c r="H33" s="20"/>
      <c r="I33" s="9">
        <f t="shared" si="0"/>
        <v>99400</v>
      </c>
      <c r="J33" s="9">
        <f t="shared" si="1"/>
        <v>97400</v>
      </c>
      <c r="K33" s="21">
        <v>91000</v>
      </c>
    </row>
    <row r="34" spans="2:11" ht="15.75">
      <c r="B34" s="27">
        <v>29</v>
      </c>
      <c r="C34" s="17">
        <v>35</v>
      </c>
      <c r="D34" s="17" t="s">
        <v>12</v>
      </c>
      <c r="E34" s="17">
        <v>41</v>
      </c>
      <c r="F34" s="18">
        <v>3080</v>
      </c>
      <c r="G34" s="19">
        <f>0.695-0.035</f>
        <v>0.65999999999999992</v>
      </c>
      <c r="H34" s="20" t="s">
        <v>13</v>
      </c>
      <c r="I34" s="9">
        <f t="shared" si="0"/>
        <v>99400</v>
      </c>
      <c r="J34" s="9">
        <f t="shared" si="1"/>
        <v>97400</v>
      </c>
      <c r="K34" s="21">
        <v>91000</v>
      </c>
    </row>
    <row r="35" spans="2:11" ht="15.75">
      <c r="B35" s="27">
        <v>30</v>
      </c>
      <c r="C35" s="17">
        <v>35</v>
      </c>
      <c r="D35" s="17" t="s">
        <v>12</v>
      </c>
      <c r="E35" s="17">
        <v>41</v>
      </c>
      <c r="F35" s="18">
        <v>6035</v>
      </c>
      <c r="G35" s="19">
        <v>0.53500000000000003</v>
      </c>
      <c r="H35" s="20" t="s">
        <v>13</v>
      </c>
      <c r="I35" s="9">
        <f t="shared" si="0"/>
        <v>99400</v>
      </c>
      <c r="J35" s="9">
        <f t="shared" si="1"/>
        <v>97400</v>
      </c>
      <c r="K35" s="21">
        <v>91000</v>
      </c>
    </row>
    <row r="36" spans="2:11" ht="15.75">
      <c r="B36" s="27">
        <v>31</v>
      </c>
      <c r="C36" s="17">
        <v>35</v>
      </c>
      <c r="D36" s="17" t="s">
        <v>12</v>
      </c>
      <c r="E36" s="17">
        <v>75</v>
      </c>
      <c r="F36" s="18">
        <v>2530</v>
      </c>
      <c r="G36" s="19">
        <v>2.6150000000000002</v>
      </c>
      <c r="H36" s="20" t="s">
        <v>29</v>
      </c>
      <c r="I36" s="9">
        <f t="shared" si="0"/>
        <v>99400</v>
      </c>
      <c r="J36" s="9">
        <f t="shared" si="1"/>
        <v>97400</v>
      </c>
      <c r="K36" s="21">
        <v>91000</v>
      </c>
    </row>
    <row r="37" spans="2:11" ht="15.75">
      <c r="B37" s="27">
        <v>32</v>
      </c>
      <c r="C37" s="17">
        <v>40</v>
      </c>
      <c r="D37" s="17" t="s">
        <v>12</v>
      </c>
      <c r="E37" s="17">
        <v>12</v>
      </c>
      <c r="F37" s="18" t="s">
        <v>8</v>
      </c>
      <c r="G37" s="19">
        <v>8.9999999999999993E-3</v>
      </c>
      <c r="H37" s="20" t="s">
        <v>13</v>
      </c>
      <c r="I37" s="9">
        <f t="shared" si="0"/>
        <v>99400</v>
      </c>
      <c r="J37" s="9">
        <f t="shared" si="1"/>
        <v>97400</v>
      </c>
      <c r="K37" s="21">
        <v>91000</v>
      </c>
    </row>
    <row r="38" spans="2:11" ht="15.75">
      <c r="B38" s="27">
        <v>33</v>
      </c>
      <c r="C38" s="17">
        <v>40</v>
      </c>
      <c r="D38" s="17" t="s">
        <v>30</v>
      </c>
      <c r="E38" s="17">
        <v>27</v>
      </c>
      <c r="F38" s="18">
        <v>4765</v>
      </c>
      <c r="G38" s="19">
        <v>2.3E-2</v>
      </c>
      <c r="H38" s="20" t="s">
        <v>13</v>
      </c>
      <c r="I38" s="9">
        <f t="shared" si="0"/>
        <v>99400</v>
      </c>
      <c r="J38" s="9">
        <f t="shared" si="1"/>
        <v>97400</v>
      </c>
      <c r="K38" s="21">
        <v>91000</v>
      </c>
    </row>
    <row r="39" spans="2:11" ht="15.75">
      <c r="B39" s="27">
        <v>34</v>
      </c>
      <c r="C39" s="17">
        <v>40</v>
      </c>
      <c r="D39" s="17" t="s">
        <v>30</v>
      </c>
      <c r="E39" s="17">
        <v>50</v>
      </c>
      <c r="F39" s="18">
        <v>1850</v>
      </c>
      <c r="G39" s="19">
        <v>3.7999999999999999E-2</v>
      </c>
      <c r="H39" s="20" t="s">
        <v>13</v>
      </c>
      <c r="I39" s="9">
        <f t="shared" si="0"/>
        <v>99400</v>
      </c>
      <c r="J39" s="9">
        <f t="shared" si="1"/>
        <v>97400</v>
      </c>
      <c r="K39" s="21">
        <v>91000</v>
      </c>
    </row>
    <row r="40" spans="2:11" ht="15.75">
      <c r="B40" s="27">
        <v>35</v>
      </c>
      <c r="C40" s="17">
        <v>45</v>
      </c>
      <c r="D40" s="17" t="s">
        <v>12</v>
      </c>
      <c r="E40" s="17">
        <v>9</v>
      </c>
      <c r="F40" s="18">
        <v>1500</v>
      </c>
      <c r="G40" s="19">
        <f>0.035-0.005-0.002-0.002</f>
        <v>2.6000000000000002E-2</v>
      </c>
      <c r="H40" s="20"/>
      <c r="I40" s="9">
        <f t="shared" si="0"/>
        <v>99400</v>
      </c>
      <c r="J40" s="9">
        <f t="shared" si="1"/>
        <v>97400</v>
      </c>
      <c r="K40" s="21">
        <v>91000</v>
      </c>
    </row>
    <row r="41" spans="2:11" ht="15.75">
      <c r="B41" s="27">
        <v>36</v>
      </c>
      <c r="C41" s="17">
        <v>45</v>
      </c>
      <c r="D41" s="17" t="s">
        <v>12</v>
      </c>
      <c r="E41" s="17">
        <v>34</v>
      </c>
      <c r="F41" s="18">
        <v>5080</v>
      </c>
      <c r="G41" s="19">
        <v>2.19</v>
      </c>
      <c r="H41" s="20" t="s">
        <v>13</v>
      </c>
      <c r="I41" s="9">
        <f t="shared" si="0"/>
        <v>99400</v>
      </c>
      <c r="J41" s="9">
        <f t="shared" si="1"/>
        <v>97400</v>
      </c>
      <c r="K41" s="21">
        <v>91000</v>
      </c>
    </row>
    <row r="42" spans="2:11" ht="15.75">
      <c r="B42" s="27">
        <v>37</v>
      </c>
      <c r="C42" s="17">
        <v>45</v>
      </c>
      <c r="D42" s="17" t="s">
        <v>12</v>
      </c>
      <c r="E42" s="17">
        <v>34</v>
      </c>
      <c r="F42" s="18">
        <v>4965</v>
      </c>
      <c r="G42" s="19">
        <v>1.2749999999999999</v>
      </c>
      <c r="H42" s="20" t="s">
        <v>13</v>
      </c>
      <c r="I42" s="9">
        <f t="shared" si="0"/>
        <v>99400</v>
      </c>
      <c r="J42" s="9">
        <f t="shared" si="1"/>
        <v>97400</v>
      </c>
      <c r="K42" s="21">
        <v>91000</v>
      </c>
    </row>
    <row r="43" spans="2:11" ht="15.75">
      <c r="B43" s="27">
        <v>38</v>
      </c>
      <c r="C43" s="17">
        <v>45</v>
      </c>
      <c r="D43" s="17" t="s">
        <v>12</v>
      </c>
      <c r="E43" s="17">
        <v>36</v>
      </c>
      <c r="F43" s="18">
        <v>6455</v>
      </c>
      <c r="G43" s="19">
        <f>0.345-0.17-0.114</f>
        <v>6.0999999999999957E-2</v>
      </c>
      <c r="H43" s="20" t="s">
        <v>13</v>
      </c>
      <c r="I43" s="9">
        <f t="shared" si="0"/>
        <v>99400</v>
      </c>
      <c r="J43" s="9">
        <f t="shared" si="1"/>
        <v>97400</v>
      </c>
      <c r="K43" s="21">
        <v>91000</v>
      </c>
    </row>
    <row r="44" spans="2:11" ht="15.75">
      <c r="B44" s="27">
        <v>39</v>
      </c>
      <c r="C44" s="17">
        <v>45</v>
      </c>
      <c r="D44" s="17" t="s">
        <v>12</v>
      </c>
      <c r="E44" s="17">
        <v>41</v>
      </c>
      <c r="F44" s="18">
        <v>4510</v>
      </c>
      <c r="G44" s="19">
        <f>2.16-0.051-0.325-0.133-0.133</f>
        <v>1.518</v>
      </c>
      <c r="H44" s="20" t="s">
        <v>13</v>
      </c>
      <c r="I44" s="9">
        <f t="shared" si="0"/>
        <v>99400</v>
      </c>
      <c r="J44" s="9">
        <f t="shared" si="1"/>
        <v>97400</v>
      </c>
      <c r="K44" s="21">
        <v>91000</v>
      </c>
    </row>
    <row r="45" spans="2:11" ht="15.75">
      <c r="B45" s="27">
        <v>40</v>
      </c>
      <c r="C45" s="17">
        <v>50</v>
      </c>
      <c r="D45" s="17" t="s">
        <v>12</v>
      </c>
      <c r="E45" s="17">
        <v>19</v>
      </c>
      <c r="F45" s="18">
        <v>3860</v>
      </c>
      <c r="G45" s="19">
        <f>1.25-0.028</f>
        <v>1.222</v>
      </c>
      <c r="H45" s="20" t="s">
        <v>13</v>
      </c>
      <c r="I45" s="9">
        <f t="shared" si="0"/>
        <v>99400</v>
      </c>
      <c r="J45" s="9">
        <f t="shared" si="1"/>
        <v>97400</v>
      </c>
      <c r="K45" s="21">
        <v>91000</v>
      </c>
    </row>
    <row r="46" spans="2:11" ht="15.75">
      <c r="B46" s="27">
        <v>41</v>
      </c>
      <c r="C46" s="17" t="s">
        <v>5</v>
      </c>
      <c r="D46" s="17" t="s">
        <v>12</v>
      </c>
      <c r="E46" s="17">
        <v>30</v>
      </c>
      <c r="F46" s="18">
        <v>1285</v>
      </c>
      <c r="G46" s="19">
        <v>8.0000000000000002E-3</v>
      </c>
      <c r="H46" s="20" t="s">
        <v>13</v>
      </c>
      <c r="I46" s="9">
        <f t="shared" si="0"/>
        <v>317000</v>
      </c>
      <c r="J46" s="9">
        <f t="shared" si="1"/>
        <v>315000</v>
      </c>
      <c r="K46" s="21">
        <v>294300</v>
      </c>
    </row>
    <row r="47" spans="2:11" ht="15.75">
      <c r="B47" s="27">
        <v>42</v>
      </c>
      <c r="C47" s="17" t="s">
        <v>26</v>
      </c>
      <c r="D47" s="17" t="s">
        <v>12</v>
      </c>
      <c r="E47" s="17">
        <v>12</v>
      </c>
      <c r="F47" s="18">
        <v>1800</v>
      </c>
      <c r="G47" s="19">
        <v>0.02</v>
      </c>
      <c r="H47" s="20" t="s">
        <v>21</v>
      </c>
      <c r="I47" s="9">
        <f t="shared" si="0"/>
        <v>425700</v>
      </c>
      <c r="J47" s="9">
        <f t="shared" si="1"/>
        <v>423700</v>
      </c>
      <c r="K47" s="21">
        <v>395900</v>
      </c>
    </row>
    <row r="48" spans="2:11" ht="15.75">
      <c r="B48" s="27">
        <v>43</v>
      </c>
      <c r="C48" s="17" t="s">
        <v>26</v>
      </c>
      <c r="D48" s="17" t="s">
        <v>12</v>
      </c>
      <c r="E48" s="17">
        <v>14</v>
      </c>
      <c r="F48" s="18">
        <v>1800</v>
      </c>
      <c r="G48" s="19">
        <f>0.02-0.01</f>
        <v>0.01</v>
      </c>
      <c r="H48" s="20" t="s">
        <v>21</v>
      </c>
      <c r="I48" s="9">
        <f t="shared" si="0"/>
        <v>425700</v>
      </c>
      <c r="J48" s="9">
        <f t="shared" si="1"/>
        <v>423700</v>
      </c>
      <c r="K48" s="21">
        <v>395900</v>
      </c>
    </row>
    <row r="49" spans="2:11" ht="15.75">
      <c r="B49" s="27">
        <v>44</v>
      </c>
      <c r="C49" s="17" t="s">
        <v>26</v>
      </c>
      <c r="D49" s="17" t="s">
        <v>12</v>
      </c>
      <c r="E49" s="17">
        <v>14</v>
      </c>
      <c r="F49" s="18">
        <v>3655</v>
      </c>
      <c r="G49" s="19">
        <v>4.0000000000000001E-3</v>
      </c>
      <c r="H49" s="20" t="s">
        <v>13</v>
      </c>
      <c r="I49" s="9">
        <f t="shared" si="0"/>
        <v>425700</v>
      </c>
      <c r="J49" s="9">
        <f t="shared" si="1"/>
        <v>423700</v>
      </c>
      <c r="K49" s="21">
        <v>395900</v>
      </c>
    </row>
    <row r="50" spans="2:11" ht="15.75">
      <c r="B50" s="27">
        <v>45</v>
      </c>
      <c r="C50" s="17" t="s">
        <v>6</v>
      </c>
      <c r="D50" s="17" t="s">
        <v>12</v>
      </c>
      <c r="E50" s="17">
        <v>43</v>
      </c>
      <c r="F50" s="18">
        <v>3015</v>
      </c>
      <c r="G50" s="19">
        <f>0.074-0.038</f>
        <v>3.5999999999999997E-2</v>
      </c>
      <c r="H50" s="20"/>
      <c r="I50" s="9">
        <f t="shared" si="0"/>
        <v>99400</v>
      </c>
      <c r="J50" s="9">
        <f t="shared" si="1"/>
        <v>97400</v>
      </c>
      <c r="K50" s="21">
        <v>91000</v>
      </c>
    </row>
    <row r="51" spans="2:11" ht="15.75">
      <c r="B51" s="27">
        <v>46</v>
      </c>
      <c r="C51" s="17" t="s">
        <v>7</v>
      </c>
      <c r="D51" s="17" t="s">
        <v>12</v>
      </c>
      <c r="E51" s="17">
        <v>14</v>
      </c>
      <c r="F51" s="18">
        <v>2435</v>
      </c>
      <c r="G51" s="19">
        <f>2.704-0.002-0.003</f>
        <v>2.6990000000000003</v>
      </c>
      <c r="H51" s="20"/>
      <c r="I51" s="9">
        <f t="shared" si="0"/>
        <v>317000</v>
      </c>
      <c r="J51" s="9">
        <f t="shared" si="1"/>
        <v>315000</v>
      </c>
      <c r="K51" s="21">
        <v>294300</v>
      </c>
    </row>
    <row r="52" spans="2:11" ht="15.75">
      <c r="B52" s="27">
        <v>47</v>
      </c>
      <c r="C52" s="17" t="s">
        <v>25</v>
      </c>
      <c r="D52" s="17" t="s">
        <v>12</v>
      </c>
      <c r="E52" s="17">
        <v>36</v>
      </c>
      <c r="F52" s="18">
        <v>5535</v>
      </c>
      <c r="G52" s="19">
        <f>0.094-0.045</f>
        <v>4.9000000000000002E-2</v>
      </c>
      <c r="H52" s="20" t="s">
        <v>13</v>
      </c>
      <c r="I52" s="9">
        <f t="shared" si="0"/>
        <v>99400</v>
      </c>
      <c r="J52" s="9">
        <f t="shared" si="1"/>
        <v>97400</v>
      </c>
      <c r="K52" s="21">
        <v>91000</v>
      </c>
    </row>
    <row r="53" spans="2:11" ht="15.75">
      <c r="B53" s="27">
        <v>48</v>
      </c>
      <c r="C53" s="17" t="s">
        <v>10</v>
      </c>
      <c r="D53" s="17" t="s">
        <v>12</v>
      </c>
      <c r="E53" s="17">
        <v>19</v>
      </c>
      <c r="F53" s="18">
        <v>2300</v>
      </c>
      <c r="G53" s="19">
        <f>1.922-0.075-0.008-0.008-0.016-0.025-0.007</f>
        <v>1.7830000000000001</v>
      </c>
      <c r="H53" s="20"/>
      <c r="I53" s="9">
        <f t="shared" si="0"/>
        <v>99400</v>
      </c>
      <c r="J53" s="9">
        <f t="shared" si="1"/>
        <v>97400</v>
      </c>
      <c r="K53" s="21">
        <v>91000</v>
      </c>
    </row>
    <row r="54" spans="2:11" ht="15.75">
      <c r="B54" s="27">
        <v>49</v>
      </c>
      <c r="C54" s="17" t="s">
        <v>10</v>
      </c>
      <c r="D54" s="17" t="s">
        <v>12</v>
      </c>
      <c r="E54" s="17">
        <v>22</v>
      </c>
      <c r="F54" s="18">
        <v>4990</v>
      </c>
      <c r="G54" s="19">
        <f>0.235-0.082-0.016-0.033-0.016-0.016</f>
        <v>7.1999999999999953E-2</v>
      </c>
      <c r="H54" s="20"/>
      <c r="I54" s="9">
        <f t="shared" si="0"/>
        <v>99400</v>
      </c>
      <c r="J54" s="9">
        <f t="shared" si="1"/>
        <v>97400</v>
      </c>
      <c r="K54" s="21">
        <v>91000</v>
      </c>
    </row>
    <row r="55" spans="2:11" ht="15.75">
      <c r="B55" s="27">
        <v>50</v>
      </c>
      <c r="C55" s="17" t="s">
        <v>11</v>
      </c>
      <c r="D55" s="17" t="s">
        <v>12</v>
      </c>
      <c r="E55" s="17">
        <v>7</v>
      </c>
      <c r="F55" s="18">
        <v>2540</v>
      </c>
      <c r="G55" s="19">
        <v>4.7E-2</v>
      </c>
      <c r="H55" s="20" t="s">
        <v>20</v>
      </c>
      <c r="I55" s="9">
        <f t="shared" si="0"/>
        <v>78300</v>
      </c>
      <c r="J55" s="9">
        <f t="shared" si="1"/>
        <v>76300</v>
      </c>
      <c r="K55" s="21">
        <v>71300</v>
      </c>
    </row>
    <row r="56" spans="2:11" ht="15.75">
      <c r="B56" s="27">
        <v>51</v>
      </c>
      <c r="C56" s="17" t="s">
        <v>11</v>
      </c>
      <c r="D56" s="17" t="s">
        <v>12</v>
      </c>
      <c r="E56" s="17">
        <v>7</v>
      </c>
      <c r="F56" s="18">
        <v>2500</v>
      </c>
      <c r="G56" s="19">
        <v>4.7E-2</v>
      </c>
      <c r="H56" s="20" t="s">
        <v>4</v>
      </c>
      <c r="I56" s="9">
        <f t="shared" si="0"/>
        <v>78300</v>
      </c>
      <c r="J56" s="9">
        <f t="shared" si="1"/>
        <v>76300</v>
      </c>
      <c r="K56" s="21">
        <v>71300</v>
      </c>
    </row>
    <row r="57" spans="2:11" ht="14.25" customHeight="1">
      <c r="B57" s="27">
        <v>52</v>
      </c>
      <c r="C57" s="17" t="s">
        <v>11</v>
      </c>
      <c r="D57" s="17" t="s">
        <v>12</v>
      </c>
      <c r="E57" s="17">
        <v>8</v>
      </c>
      <c r="F57" s="18">
        <v>2590</v>
      </c>
      <c r="G57" s="19">
        <f>0.01-0.001</f>
        <v>9.0000000000000011E-3</v>
      </c>
      <c r="H57" s="20" t="s">
        <v>13</v>
      </c>
      <c r="I57" s="9">
        <f t="shared" si="0"/>
        <v>78300</v>
      </c>
      <c r="J57" s="9">
        <f t="shared" si="1"/>
        <v>76300</v>
      </c>
      <c r="K57" s="21">
        <v>71300</v>
      </c>
    </row>
    <row r="58" spans="2:11" ht="15.75">
      <c r="B58" s="27">
        <v>53</v>
      </c>
      <c r="C58" s="17" t="s">
        <v>11</v>
      </c>
      <c r="D58" s="17" t="s">
        <v>12</v>
      </c>
      <c r="E58" s="17">
        <v>12</v>
      </c>
      <c r="F58" s="18">
        <v>4710</v>
      </c>
      <c r="G58" s="19">
        <v>5.0000000000000001E-3</v>
      </c>
      <c r="H58" s="20" t="s">
        <v>20</v>
      </c>
      <c r="I58" s="9">
        <f t="shared" si="0"/>
        <v>65600</v>
      </c>
      <c r="J58" s="9">
        <f t="shared" si="1"/>
        <v>63600</v>
      </c>
      <c r="K58" s="21">
        <v>59400</v>
      </c>
    </row>
    <row r="59" spans="2:11" ht="16.5" thickBot="1">
      <c r="B59" s="28">
        <v>54</v>
      </c>
      <c r="C59" s="22" t="s">
        <v>11</v>
      </c>
      <c r="D59" s="22" t="s">
        <v>12</v>
      </c>
      <c r="E59" s="22">
        <v>19</v>
      </c>
      <c r="F59" s="23">
        <v>4540</v>
      </c>
      <c r="G59" s="24">
        <v>1.0999999999999999E-2</v>
      </c>
      <c r="H59" s="25" t="s">
        <v>13</v>
      </c>
      <c r="I59" s="11">
        <f t="shared" si="0"/>
        <v>66700</v>
      </c>
      <c r="J59" s="11">
        <f t="shared" si="1"/>
        <v>64700</v>
      </c>
      <c r="K59" s="29">
        <v>60400</v>
      </c>
    </row>
    <row r="62" spans="2:11">
      <c r="C62" s="31" t="s">
        <v>28</v>
      </c>
      <c r="D62" s="31"/>
      <c r="E62" s="31"/>
      <c r="F62" s="31"/>
      <c r="G62" s="31"/>
      <c r="H62" s="31"/>
      <c r="I62" s="31"/>
      <c r="J62" s="31"/>
      <c r="K62" s="31"/>
    </row>
    <row r="63" spans="2:11">
      <c r="C63" s="31"/>
      <c r="D63" s="31"/>
      <c r="E63" s="31"/>
      <c r="F63" s="31"/>
      <c r="G63" s="31"/>
      <c r="H63" s="31"/>
      <c r="I63" s="31"/>
      <c r="J63" s="31"/>
      <c r="K63" s="31"/>
    </row>
    <row r="64" spans="2:11">
      <c r="C64" s="31"/>
      <c r="D64" s="31"/>
      <c r="E64" s="31"/>
      <c r="F64" s="31"/>
      <c r="G64" s="31"/>
      <c r="H64" s="31"/>
      <c r="I64" s="31"/>
      <c r="J64" s="31"/>
      <c r="K64" s="31"/>
    </row>
    <row r="65" spans="3:11" ht="15.75" customHeight="1">
      <c r="C65" s="31"/>
      <c r="D65" s="31"/>
      <c r="E65" s="31"/>
      <c r="F65" s="31"/>
      <c r="G65" s="31"/>
      <c r="H65" s="31"/>
      <c r="I65" s="31"/>
      <c r="J65" s="31"/>
      <c r="K65" s="31"/>
    </row>
    <row r="66" spans="3:11" ht="16.5" customHeight="1">
      <c r="C66" s="31"/>
      <c r="D66" s="31"/>
      <c r="E66" s="31"/>
      <c r="F66" s="31"/>
      <c r="G66" s="31"/>
      <c r="H66" s="31"/>
      <c r="I66" s="31"/>
      <c r="J66" s="31"/>
      <c r="K66" s="31"/>
    </row>
    <row r="67" spans="3:11" ht="102.75" customHeight="1">
      <c r="C67" s="31"/>
      <c r="D67" s="31"/>
      <c r="E67" s="31"/>
      <c r="F67" s="31"/>
      <c r="G67" s="31"/>
      <c r="H67" s="31"/>
      <c r="I67" s="31"/>
      <c r="J67" s="31"/>
      <c r="K67" s="31"/>
    </row>
    <row r="68" spans="3:11" ht="15.75" customHeight="1">
      <c r="C68" s="31"/>
      <c r="D68" s="31"/>
      <c r="E68" s="31"/>
      <c r="F68" s="31"/>
      <c r="G68" s="31"/>
      <c r="H68" s="31"/>
      <c r="I68" s="31"/>
      <c r="J68" s="31"/>
      <c r="K68" s="31"/>
    </row>
    <row r="69" spans="3:11" ht="15" customHeight="1">
      <c r="C69" s="31"/>
      <c r="D69" s="31"/>
      <c r="E69" s="31"/>
      <c r="F69" s="31"/>
      <c r="G69" s="31"/>
      <c r="H69" s="31"/>
      <c r="I69" s="31"/>
      <c r="J69" s="31"/>
      <c r="K69" s="31"/>
    </row>
    <row r="70" spans="3:11">
      <c r="C70" s="31"/>
      <c r="D70" s="31"/>
      <c r="E70" s="31"/>
      <c r="F70" s="31"/>
      <c r="G70" s="31"/>
      <c r="H70" s="31"/>
      <c r="I70" s="31"/>
      <c r="J70" s="31"/>
      <c r="K70" s="31"/>
    </row>
    <row r="71" spans="3:11">
      <c r="C71" s="31"/>
      <c r="D71" s="31"/>
      <c r="E71" s="31"/>
      <c r="F71" s="31"/>
      <c r="G71" s="31"/>
      <c r="H71" s="31"/>
      <c r="I71" s="31"/>
      <c r="J71" s="31"/>
      <c r="K71" s="31"/>
    </row>
    <row r="72" spans="3:11" ht="15.75" customHeight="1"/>
    <row r="74" spans="3:11">
      <c r="C74" s="32" t="s">
        <v>19</v>
      </c>
      <c r="D74" s="32"/>
      <c r="E74" s="32"/>
      <c r="F74" s="32"/>
      <c r="G74" s="32"/>
      <c r="H74" s="32"/>
      <c r="I74" s="32"/>
      <c r="J74" s="32"/>
      <c r="K74" s="32"/>
    </row>
    <row r="75" spans="3:11" ht="18" customHeight="1">
      <c r="C75" s="32"/>
      <c r="D75" s="32"/>
      <c r="E75" s="32"/>
      <c r="F75" s="32"/>
      <c r="G75" s="32"/>
      <c r="H75" s="32"/>
      <c r="I75" s="32"/>
      <c r="J75" s="32"/>
      <c r="K75" s="32"/>
    </row>
    <row r="76" spans="3:11">
      <c r="C76" s="32"/>
      <c r="D76" s="32"/>
      <c r="E76" s="32"/>
      <c r="F76" s="32"/>
      <c r="G76" s="32"/>
      <c r="H76" s="32"/>
      <c r="I76" s="32"/>
      <c r="J76" s="32"/>
      <c r="K76" s="32"/>
    </row>
    <row r="78" spans="3:11" ht="17.25" customHeight="1"/>
    <row r="79" spans="3:11" ht="15" customHeight="1"/>
    <row r="81" ht="18.75" customHeight="1"/>
    <row r="82" ht="13.5" customHeight="1"/>
    <row r="84" ht="12.75" customHeight="1"/>
    <row r="86" ht="14.25" customHeight="1"/>
    <row r="89" ht="19.5" customHeight="1"/>
    <row r="92" ht="18.75" customHeight="1"/>
  </sheetData>
  <autoFilter ref="B5:K59">
    <filterColumn colId="6" showButton="0"/>
  </autoFilter>
  <mergeCells count="3">
    <mergeCell ref="B3:K3"/>
    <mergeCell ref="C62:K71"/>
    <mergeCell ref="C74:K7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ШЕСТИГРАННИК</vt:lpstr>
    </vt:vector>
  </TitlesOfParts>
  <Company>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</dc:title>
  <dc:creator>Михаил Сергеевич</dc:creator>
  <cp:keywords>ООО "СтальОптТорг"</cp:keywords>
  <cp:lastModifiedBy>ЮиМ</cp:lastModifiedBy>
  <cp:lastPrinted>2017-11-28T11:08:49Z</cp:lastPrinted>
  <dcterms:created xsi:type="dcterms:W3CDTF">2017-06-14T11:25:05Z</dcterms:created>
  <dcterms:modified xsi:type="dcterms:W3CDTF">2024-01-17T12:54:48Z</dcterms:modified>
</cp:coreProperties>
</file>